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526"/>
  <workbookPr showInkAnnotation="0" autoCompressPictures="0"/>
  <bookViews>
    <workbookView xWindow="2180" yWindow="0" windowWidth="33040" windowHeight="19080" tabRatio="500"/>
  </bookViews>
  <sheets>
    <sheet name="11" sheetId="2" r:id="rId1"/>
    <sheet name="22" sheetId="1"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3"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C8" i="1"/>
  <c r="K8" i="1"/>
  <c r="C9" i="1"/>
  <c r="K9" i="1"/>
  <c r="C10" i="1"/>
  <c r="K10" i="1"/>
  <c r="C11" i="1"/>
  <c r="K11" i="1"/>
  <c r="C12" i="1"/>
  <c r="K12" i="1"/>
  <c r="C13" i="1"/>
  <c r="K13" i="1"/>
  <c r="C14" i="1"/>
  <c r="K14" i="1"/>
  <c r="C15" i="1"/>
  <c r="K15" i="1"/>
  <c r="C16" i="1"/>
  <c r="K16" i="1"/>
  <c r="C17" i="1"/>
  <c r="K17" i="1"/>
  <c r="C18" i="1"/>
  <c r="K18" i="1"/>
  <c r="C19" i="1"/>
  <c r="K19" i="1"/>
  <c r="C20" i="1"/>
  <c r="K20" i="1"/>
  <c r="C21" i="1"/>
  <c r="K21" i="1"/>
  <c r="C22" i="1"/>
  <c r="K22" i="1"/>
  <c r="C23" i="1"/>
  <c r="K23" i="1"/>
  <c r="C24" i="1"/>
  <c r="K24" i="1"/>
  <c r="C25" i="1"/>
  <c r="K25" i="1"/>
  <c r="C26" i="1"/>
  <c r="K26" i="1"/>
  <c r="C27" i="1"/>
  <c r="K27" i="1"/>
  <c r="C28" i="1"/>
  <c r="K28" i="1"/>
  <c r="C29" i="1"/>
  <c r="K29" i="1"/>
  <c r="C30" i="1"/>
  <c r="K30" i="1"/>
  <c r="C31" i="1"/>
  <c r="K31" i="1"/>
  <c r="C32" i="1"/>
  <c r="K32" i="1"/>
  <c r="C33" i="1"/>
  <c r="K33" i="1"/>
  <c r="C34" i="1"/>
  <c r="K34" i="1"/>
  <c r="C35" i="1"/>
  <c r="K35" i="1"/>
  <c r="C36" i="1"/>
  <c r="K36" i="1"/>
  <c r="C37" i="1"/>
  <c r="K37" i="1"/>
  <c r="C38" i="1"/>
  <c r="K38" i="1"/>
  <c r="C39" i="1"/>
  <c r="K39" i="1"/>
  <c r="C40" i="1"/>
  <c r="K40" i="1"/>
  <c r="C41" i="1"/>
  <c r="K41" i="1"/>
  <c r="C42" i="1"/>
  <c r="K42" i="1"/>
  <c r="C43" i="1"/>
  <c r="K43" i="1"/>
  <c r="C44" i="1"/>
  <c r="K44" i="1"/>
  <c r="C45" i="1"/>
  <c r="K45" i="1"/>
  <c r="C46" i="1"/>
  <c r="K46" i="1"/>
  <c r="C47" i="1"/>
  <c r="K47" i="1"/>
  <c r="C48" i="1"/>
  <c r="K48" i="1"/>
  <c r="K49" i="1"/>
  <c r="C15" i="2"/>
  <c r="E8" i="1"/>
  <c r="G8" i="1"/>
  <c r="E9" i="1"/>
  <c r="G9" i="1"/>
  <c r="E10" i="1"/>
  <c r="G10" i="1"/>
  <c r="E11" i="1"/>
  <c r="G11" i="1"/>
  <c r="E12" i="1"/>
  <c r="G12" i="1"/>
  <c r="E13" i="1"/>
  <c r="G13" i="1"/>
  <c r="E14" i="1"/>
  <c r="G14" i="1"/>
  <c r="E15" i="1"/>
  <c r="G15" i="1"/>
  <c r="E16" i="1"/>
  <c r="G16" i="1"/>
  <c r="E17" i="1"/>
  <c r="G17" i="1"/>
  <c r="E18" i="1"/>
  <c r="G18" i="1"/>
  <c r="E19" i="1"/>
  <c r="G19" i="1"/>
  <c r="E20" i="1"/>
  <c r="G20" i="1"/>
  <c r="E21" i="1"/>
  <c r="G21" i="1"/>
  <c r="E22" i="1"/>
  <c r="G22" i="1"/>
  <c r="E23" i="1"/>
  <c r="G23" i="1"/>
  <c r="E24" i="1"/>
  <c r="G24" i="1"/>
  <c r="E25" i="1"/>
  <c r="G25" i="1"/>
  <c r="E26" i="1"/>
  <c r="G26" i="1"/>
  <c r="E27" i="1"/>
  <c r="G27" i="1"/>
  <c r="E28" i="1"/>
  <c r="G28" i="1"/>
  <c r="E29" i="1"/>
  <c r="G29" i="1"/>
  <c r="E30" i="1"/>
  <c r="G30" i="1"/>
  <c r="E31" i="1"/>
  <c r="G31" i="1"/>
  <c r="E32" i="1"/>
  <c r="G32" i="1"/>
  <c r="E33" i="1"/>
  <c r="G33" i="1"/>
  <c r="E34" i="1"/>
  <c r="G34" i="1"/>
  <c r="E35" i="1"/>
  <c r="G35" i="1"/>
  <c r="E36" i="1"/>
  <c r="G36" i="1"/>
  <c r="E37" i="1"/>
  <c r="G37" i="1"/>
  <c r="E38" i="1"/>
  <c r="G38" i="1"/>
  <c r="E39" i="1"/>
  <c r="G39" i="1"/>
  <c r="E40" i="1"/>
  <c r="G40" i="1"/>
  <c r="E41" i="1"/>
  <c r="G41" i="1"/>
  <c r="E42" i="1"/>
  <c r="G42" i="1"/>
  <c r="E43" i="1"/>
  <c r="G43" i="1"/>
  <c r="E44" i="1"/>
  <c r="G44" i="1"/>
  <c r="E45" i="1"/>
  <c r="G45" i="1"/>
  <c r="E46" i="1"/>
  <c r="G46" i="1"/>
  <c r="E47" i="1"/>
  <c r="G47" i="1"/>
  <c r="E48" i="1"/>
  <c r="G48" i="1"/>
  <c r="G49" i="1"/>
  <c r="C14" i="2"/>
  <c r="C16" i="2"/>
  <c r="C17" i="2"/>
  <c r="C7" i="1"/>
  <c r="L8" i="1"/>
  <c r="C5"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52" i="1"/>
  <c r="L53" i="1"/>
  <c r="C22" i="2"/>
  <c r="H8" i="1"/>
  <c r="C4" i="1"/>
  <c r="D9" i="1"/>
  <c r="H9" i="1"/>
  <c r="D10" i="1"/>
  <c r="H10" i="1"/>
  <c r="D11" i="1"/>
  <c r="H11" i="1"/>
  <c r="D12" i="1"/>
  <c r="H12" i="1"/>
  <c r="D13" i="1"/>
  <c r="H13" i="1"/>
  <c r="D14" i="1"/>
  <c r="H14" i="1"/>
  <c r="D15" i="1"/>
  <c r="H15" i="1"/>
  <c r="D16" i="1"/>
  <c r="H16" i="1"/>
  <c r="D17" i="1"/>
  <c r="H17" i="1"/>
  <c r="D18" i="1"/>
  <c r="H18" i="1"/>
  <c r="D19" i="1"/>
  <c r="H19" i="1"/>
  <c r="D20" i="1"/>
  <c r="H20" i="1"/>
  <c r="D21" i="1"/>
  <c r="H21" i="1"/>
  <c r="D22" i="1"/>
  <c r="H22" i="1"/>
  <c r="D23" i="1"/>
  <c r="H23" i="1"/>
  <c r="D24" i="1"/>
  <c r="H24" i="1"/>
  <c r="D25" i="1"/>
  <c r="H25" i="1"/>
  <c r="D26" i="1"/>
  <c r="H26" i="1"/>
  <c r="D27" i="1"/>
  <c r="H27" i="1"/>
  <c r="D28" i="1"/>
  <c r="H28" i="1"/>
  <c r="D29" i="1"/>
  <c r="H29" i="1"/>
  <c r="D30" i="1"/>
  <c r="H30" i="1"/>
  <c r="D31" i="1"/>
  <c r="H31" i="1"/>
  <c r="D32" i="1"/>
  <c r="H32" i="1"/>
  <c r="D33" i="1"/>
  <c r="H33" i="1"/>
  <c r="D34" i="1"/>
  <c r="H34" i="1"/>
  <c r="D35" i="1"/>
  <c r="H35" i="1"/>
  <c r="D36" i="1"/>
  <c r="H36" i="1"/>
  <c r="D37" i="1"/>
  <c r="H37" i="1"/>
  <c r="D38" i="1"/>
  <c r="H38" i="1"/>
  <c r="D39" i="1"/>
  <c r="H39" i="1"/>
  <c r="D40" i="1"/>
  <c r="H40" i="1"/>
  <c r="D41" i="1"/>
  <c r="H41" i="1"/>
  <c r="D42" i="1"/>
  <c r="H42" i="1"/>
  <c r="D43" i="1"/>
  <c r="H43" i="1"/>
  <c r="D44" i="1"/>
  <c r="H44" i="1"/>
  <c r="D45" i="1"/>
  <c r="H45" i="1"/>
  <c r="D46" i="1"/>
  <c r="H46" i="1"/>
  <c r="D47" i="1"/>
  <c r="H47" i="1"/>
  <c r="D48" i="1"/>
  <c r="H48" i="1"/>
  <c r="H52" i="1"/>
  <c r="H53" i="1"/>
  <c r="C21" i="2"/>
  <c r="C2" i="1"/>
  <c r="D8" i="1"/>
</calcChain>
</file>

<file path=xl/sharedStrings.xml><?xml version="1.0" encoding="utf-8"?>
<sst xmlns="http://schemas.openxmlformats.org/spreadsheetml/2006/main" count="52" uniqueCount="37">
  <si>
    <t>salaire</t>
  </si>
  <si>
    <t>coti actu</t>
  </si>
  <si>
    <t>sal coord.</t>
  </si>
  <si>
    <t>dédu actu</t>
  </si>
  <si>
    <t>%  actu</t>
  </si>
  <si>
    <t>capital actu</t>
  </si>
  <si>
    <t>int. 1%</t>
  </si>
  <si>
    <t>%  radi</t>
  </si>
  <si>
    <t>coti radi</t>
  </si>
  <si>
    <t>capital radi</t>
  </si>
  <si>
    <t>Hausse salariale annuelle</t>
  </si>
  <si>
    <t>fr.</t>
  </si>
  <si>
    <t>%</t>
  </si>
  <si>
    <t>Salaire mensuel à 25 ans</t>
  </si>
  <si>
    <t>Inflation (déd. Coord)</t>
  </si>
  <si>
    <t>Rémunération</t>
  </si>
  <si>
    <t>rente</t>
  </si>
  <si>
    <t>rente mensuelle</t>
  </si>
  <si>
    <t>Payé</t>
  </si>
  <si>
    <t xml:space="preserve">Hausse salariale annuelle* </t>
  </si>
  <si>
    <t>* moyenne pendant 40 ans</t>
  </si>
  <si>
    <t>fois par an</t>
  </si>
  <si>
    <t>Inflation annuelle*</t>
  </si>
  <si>
    <t>Intérêt rémunératoire*</t>
  </si>
  <si>
    <t>Rente mensuelle (12 fois par an)</t>
  </si>
  <si>
    <t>Selon projet PLR</t>
  </si>
  <si>
    <t>Selon situation actuelle</t>
  </si>
  <si>
    <t>Cotisations payées durant 40 ans*</t>
  </si>
  <si>
    <t>* l'employeur verse la même somme</t>
  </si>
  <si>
    <t>L'estimation de l'inflation permet d'indexer approximativement la déduction de coordination dans le système actuel</t>
  </si>
  <si>
    <t>L'estimation de la hausse salariale moyenne permet d'indexer le salaire sur 40 ans (sans tenir compte des augmentations hors indexation)</t>
  </si>
  <si>
    <t>L'intérêt rémunératoire moyen permet de calculer approximativement l'évolution du capital.</t>
  </si>
  <si>
    <r>
      <t>QUELLE  SERA  MA  RENTE  DE  2</t>
    </r>
    <r>
      <rPr>
        <b/>
        <vertAlign val="superscript"/>
        <sz val="18"/>
        <color theme="0"/>
        <rFont val="Calibri"/>
        <scheme val="minor"/>
      </rPr>
      <t>E</t>
    </r>
    <r>
      <rPr>
        <b/>
        <sz val="18"/>
        <color theme="0"/>
        <rFont val="Calibri"/>
        <scheme val="minor"/>
      </rPr>
      <t xml:space="preserve">  PILIER?</t>
    </r>
  </si>
  <si>
    <r>
      <t xml:space="preserve">Ce petit calculateur compare la rente approximative que l'on peut obtenir aujourd'hui avec son 2e pilier à celle qu'on obtiendrait avec le projet proposé par le PLR pour compenser la baisse du taux de conversion.
Il est fondé, d'une part  sur les taux de cotisations minimaux actuels appliqués sur le salaire coordonné, d'autre part sur les taux prévus dans le projet sur l'ensemble du salaire.
</t>
    </r>
    <r>
      <rPr>
        <sz val="12"/>
        <color rgb="FFFF0000"/>
        <rFont val="Calibri"/>
        <family val="2"/>
        <scheme val="minor"/>
      </rPr>
      <t>Adaptez les chiffres en rouge</t>
    </r>
  </si>
  <si>
    <t>La rente mensuelle est calculée avec un taux de conversion de 6,8% actuellement, respectivement de 6% avec le projet PLR</t>
  </si>
  <si>
    <t>Différence sur 40 ans</t>
  </si>
  <si>
    <t>Différence par mois (moyenne)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</si>
</sst>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Calibri"/>
      <family val="2"/>
      <scheme val="minor"/>
    </font>
    <font>
      <u/>
      <sz val="12"/>
      <color theme="10"/>
      <name val="Calibri"/>
      <family val="2"/>
      <scheme val="minor"/>
    </font>
    <font>
      <u/>
      <sz val="12"/>
      <color theme="11"/>
      <name val="Calibri"/>
      <family val="2"/>
      <scheme val="minor"/>
    </font>
    <font>
      <sz val="12"/>
      <color rgb="FFFF0000"/>
      <name val="Calibri"/>
      <family val="2"/>
      <scheme val="minor"/>
    </font>
    <font>
      <sz val="14"/>
      <color theme="1"/>
      <name val="Calibri"/>
      <scheme val="minor"/>
    </font>
    <font>
      <i/>
      <sz val="14"/>
      <color theme="1"/>
      <name val="Calibri"/>
      <scheme val="minor"/>
    </font>
    <font>
      <sz val="15"/>
      <color theme="1"/>
      <name val="Calibri"/>
      <scheme val="minor"/>
    </font>
    <font>
      <b/>
      <sz val="18"/>
      <color theme="0"/>
      <name val="Calibri"/>
      <scheme val="minor"/>
    </font>
    <font>
      <b/>
      <vertAlign val="superscript"/>
      <sz val="18"/>
      <color theme="0"/>
      <name val="Calibri"/>
      <scheme val="minor"/>
    </font>
    <font>
      <sz val="15"/>
      <color rgb="FFFF0000"/>
      <name val="Calibri"/>
      <scheme val="minor"/>
    </font>
    <font>
      <b/>
      <sz val="15"/>
      <color theme="1"/>
      <name val="Calibri"/>
      <scheme val="minor"/>
    </font>
    <font>
      <sz val="8"/>
      <name val="Calibri"/>
      <family val="2"/>
      <scheme val="minor"/>
    </font>
    <font>
      <sz val="10"/>
      <color theme="1"/>
      <name val="Calibri"/>
      <scheme val="minor"/>
    </font>
    <font>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0090"/>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hair">
        <color auto="1"/>
      </bottom>
      <diagonal/>
    </border>
    <border>
      <left/>
      <right/>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0">
    <xf numFmtId="0" fontId="0" fillId="0" borderId="0" xfId="0"/>
    <xf numFmtId="0" fontId="0" fillId="2" borderId="0" xfId="0" applyFill="1"/>
    <xf numFmtId="0" fontId="6" fillId="2" borderId="3" xfId="0" applyFont="1" applyFill="1" applyBorder="1"/>
    <xf numFmtId="0" fontId="6" fillId="2" borderId="0" xfId="0" applyFont="1" applyFill="1"/>
    <xf numFmtId="0" fontId="5" fillId="2" borderId="0" xfId="0" applyFont="1" applyFill="1"/>
    <xf numFmtId="0" fontId="4" fillId="2" borderId="0" xfId="0" applyFont="1" applyFill="1"/>
    <xf numFmtId="0" fontId="6" fillId="2" borderId="4" xfId="0" applyFont="1" applyFill="1" applyBorder="1" applyAlignment="1">
      <alignment horizontal="left" indent="2"/>
    </xf>
    <xf numFmtId="3" fontId="6" fillId="2" borderId="4" xfId="0" applyNumberFormat="1" applyFont="1" applyFill="1" applyBorder="1"/>
    <xf numFmtId="3" fontId="6" fillId="2" borderId="5" xfId="0" applyNumberFormat="1" applyFont="1" applyFill="1" applyBorder="1"/>
    <xf numFmtId="3" fontId="0" fillId="2" borderId="0" xfId="0" applyNumberFormat="1" applyFill="1" applyBorder="1"/>
    <xf numFmtId="0" fontId="6" fillId="2" borderId="0" xfId="0" applyFont="1" applyFill="1" applyBorder="1" applyAlignment="1">
      <alignment horizontal="left" indent="2"/>
    </xf>
    <xf numFmtId="0" fontId="0" fillId="2" borderId="0" xfId="0" applyFill="1" applyBorder="1"/>
    <xf numFmtId="0" fontId="0" fillId="3" borderId="0" xfId="0" applyFill="1"/>
    <xf numFmtId="0" fontId="7" fillId="3" borderId="0" xfId="0" applyFont="1" applyFill="1"/>
    <xf numFmtId="3" fontId="10" fillId="2" borderId="4" xfId="0" applyNumberFormat="1" applyFont="1" applyFill="1" applyBorder="1"/>
    <xf numFmtId="3" fontId="10" fillId="2" borderId="5" xfId="0" applyNumberFormat="1" applyFont="1" applyFill="1" applyBorder="1"/>
    <xf numFmtId="0" fontId="10" fillId="2" borderId="14" xfId="0" applyFont="1" applyFill="1" applyBorder="1"/>
    <xf numFmtId="0" fontId="0" fillId="2" borderId="14" xfId="0" applyFill="1" applyBorder="1"/>
    <xf numFmtId="3" fontId="0" fillId="2" borderId="0" xfId="0" applyNumberFormat="1" applyFill="1"/>
    <xf numFmtId="0" fontId="12" fillId="2" borderId="0" xfId="0" applyFont="1" applyFill="1"/>
    <xf numFmtId="3" fontId="9" fillId="2" borderId="1" xfId="0" applyNumberFormat="1" applyFont="1" applyFill="1" applyBorder="1" applyProtection="1">
      <protection locked="0"/>
    </xf>
    <xf numFmtId="0" fontId="9" fillId="4" borderId="1" xfId="0" applyFont="1" applyFill="1" applyBorder="1" applyProtection="1">
      <protection locked="0"/>
    </xf>
    <xf numFmtId="0" fontId="9" fillId="2" borderId="1" xfId="0" applyFont="1" applyFill="1" applyBorder="1" applyProtection="1">
      <protection locked="0"/>
    </xf>
    <xf numFmtId="0" fontId="13" fillId="2" borderId="0" xfId="0" applyFont="1" applyFill="1" applyBorder="1"/>
    <xf numFmtId="0" fontId="13" fillId="2" borderId="0" xfId="0" applyFont="1" applyFill="1" applyBorder="1" applyAlignment="1">
      <alignment horizontal="right"/>
    </xf>
    <xf numFmtId="1" fontId="13" fillId="2" borderId="0" xfId="0" applyNumberFormat="1" applyFont="1" applyFill="1" applyBorder="1"/>
    <xf numFmtId="3" fontId="13" fillId="2" borderId="0" xfId="0" applyNumberFormat="1" applyFont="1" applyFill="1" applyBorder="1" applyAlignment="1">
      <alignment horizontal="right"/>
    </xf>
    <xf numFmtId="3" fontId="13" fillId="2" borderId="0" xfId="0" applyNumberFormat="1" applyFont="1" applyFill="1" applyBorder="1"/>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ont="1" applyFill="1" applyBorder="1" applyAlignment="1">
      <alignment horizontal="left" wrapText="1"/>
    </xf>
    <xf numFmtId="0" fontId="0" fillId="2" borderId="10" xfId="0" applyFont="1" applyFill="1" applyBorder="1" applyAlignment="1">
      <alignment horizontal="left" wrapText="1"/>
    </xf>
    <xf numFmtId="0" fontId="0" fillId="2" borderId="11" xfId="0" applyFont="1" applyFill="1" applyBorder="1" applyAlignment="1">
      <alignment horizontal="left" wrapText="1"/>
    </xf>
    <xf numFmtId="0" fontId="0" fillId="2" borderId="12" xfId="0" applyFont="1" applyFill="1" applyBorder="1" applyAlignment="1">
      <alignment horizontal="left" wrapText="1"/>
    </xf>
    <xf numFmtId="0" fontId="0" fillId="2" borderId="0" xfId="0" applyFont="1" applyFill="1" applyBorder="1" applyAlignment="1">
      <alignment horizontal="left" wrapText="1"/>
    </xf>
    <xf numFmtId="0" fontId="0" fillId="2" borderId="2" xfId="0" applyFont="1" applyFill="1" applyBorder="1" applyAlignment="1">
      <alignment horizontal="left" wrapText="1"/>
    </xf>
    <xf numFmtId="0" fontId="0" fillId="2" borderId="13" xfId="0" applyFont="1" applyFill="1" applyBorder="1" applyAlignment="1">
      <alignment horizontal="left" wrapText="1"/>
    </xf>
    <xf numFmtId="0" fontId="0" fillId="2" borderId="14" xfId="0" applyFont="1" applyFill="1" applyBorder="1" applyAlignment="1">
      <alignment horizontal="left" wrapText="1"/>
    </xf>
    <xf numFmtId="0" fontId="0" fillId="2" borderId="15" xfId="0" applyFont="1" applyFill="1" applyBorder="1" applyAlignment="1">
      <alignment horizontal="left" wrapText="1"/>
    </xf>
  </cellXfs>
  <cellStyles count="19">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7"/>
  <sheetViews>
    <sheetView showRowColHeaders="0" tabSelected="1" topLeftCell="A7" workbookViewId="0">
      <selection activeCell="C7" sqref="C7"/>
    </sheetView>
  </sheetViews>
  <sheetFormatPr baseColWidth="10" defaultRowHeight="15" x14ac:dyDescent="0"/>
  <cols>
    <col min="1" max="1" width="4.33203125" style="1" customWidth="1"/>
    <col min="2" max="2" width="36.83203125" style="1" customWidth="1"/>
    <col min="3" max="3" width="13" style="1" customWidth="1"/>
    <col min="4" max="4" width="3.6640625" style="1" customWidth="1"/>
    <col min="5" max="5" width="9" style="1" customWidth="1"/>
    <col min="6" max="16384" width="10.83203125" style="1"/>
  </cols>
  <sheetData>
    <row r="2" spans="2:5" ht="23" customHeight="1">
      <c r="B2" s="13" t="s">
        <v>32</v>
      </c>
      <c r="C2" s="12"/>
      <c r="D2" s="12"/>
      <c r="E2" s="12"/>
    </row>
    <row r="4" spans="2:5" ht="103" customHeight="1">
      <c r="B4" s="28" t="s">
        <v>33</v>
      </c>
      <c r="C4" s="29"/>
      <c r="D4" s="29"/>
      <c r="E4" s="30"/>
    </row>
    <row r="6" spans="2:5" s="3" customFormat="1" ht="19">
      <c r="B6" s="2" t="s">
        <v>13</v>
      </c>
      <c r="C6" s="20">
        <v>5000</v>
      </c>
      <c r="D6" s="3" t="s">
        <v>11</v>
      </c>
    </row>
    <row r="7" spans="2:5" s="3" customFormat="1" ht="19">
      <c r="B7" s="2" t="s">
        <v>18</v>
      </c>
      <c r="C7" s="21">
        <v>13</v>
      </c>
      <c r="D7" s="3" t="s">
        <v>21</v>
      </c>
    </row>
    <row r="8" spans="2:5" s="3" customFormat="1" ht="19">
      <c r="B8" s="2" t="s">
        <v>19</v>
      </c>
      <c r="C8" s="22">
        <v>1.5</v>
      </c>
      <c r="D8" s="3" t="s">
        <v>12</v>
      </c>
    </row>
    <row r="9" spans="2:5" s="3" customFormat="1" ht="19">
      <c r="B9" s="2" t="s">
        <v>22</v>
      </c>
      <c r="C9" s="22">
        <v>1</v>
      </c>
      <c r="D9" s="3" t="s">
        <v>12</v>
      </c>
    </row>
    <row r="10" spans="2:5" s="3" customFormat="1" ht="19">
      <c r="B10" s="2" t="s">
        <v>23</v>
      </c>
      <c r="C10" s="22">
        <v>1</v>
      </c>
      <c r="D10" s="3" t="s">
        <v>12</v>
      </c>
    </row>
    <row r="11" spans="2:5" s="5" customFormat="1" ht="23" customHeight="1">
      <c r="B11" s="4" t="s">
        <v>20</v>
      </c>
      <c r="C11" s="19"/>
    </row>
    <row r="13" spans="2:5" ht="19">
      <c r="B13" s="16" t="s">
        <v>27</v>
      </c>
      <c r="C13" s="17"/>
      <c r="D13" s="17"/>
      <c r="E13" s="17"/>
    </row>
    <row r="14" spans="2:5" ht="19">
      <c r="B14" s="6" t="s">
        <v>26</v>
      </c>
      <c r="C14" s="7">
        <f>'22'!G49/2</f>
        <v>161927.10978200205</v>
      </c>
      <c r="D14" s="7" t="s">
        <v>11</v>
      </c>
    </row>
    <row r="15" spans="2:5" ht="19">
      <c r="B15" s="6" t="s">
        <v>25</v>
      </c>
      <c r="C15" s="8">
        <f>'22'!K49/2</f>
        <v>212241.02716507236</v>
      </c>
      <c r="D15" s="8" t="s">
        <v>11</v>
      </c>
    </row>
    <row r="16" spans="2:5" ht="19">
      <c r="B16" s="6" t="s">
        <v>35</v>
      </c>
      <c r="C16" s="7">
        <f>C15-C14</f>
        <v>50313.917383070308</v>
      </c>
      <c r="D16" s="7" t="s">
        <v>11</v>
      </c>
    </row>
    <row r="17" spans="2:8" ht="19">
      <c r="B17" s="6" t="s">
        <v>36</v>
      </c>
      <c r="C17" s="8">
        <f>C16/(40*C7)</f>
        <v>96.757533428981361</v>
      </c>
      <c r="D17" s="8" t="s">
        <v>11</v>
      </c>
    </row>
    <row r="18" spans="2:8" ht="18">
      <c r="B18" s="4" t="s">
        <v>28</v>
      </c>
      <c r="C18" s="9"/>
    </row>
    <row r="19" spans="2:8" ht="8" customHeight="1">
      <c r="B19" s="10"/>
      <c r="C19" s="11"/>
    </row>
    <row r="20" spans="2:8" ht="19">
      <c r="B20" s="16" t="s">
        <v>24</v>
      </c>
      <c r="C20" s="17"/>
      <c r="D20" s="17"/>
      <c r="E20" s="17"/>
    </row>
    <row r="21" spans="2:8" ht="19">
      <c r="B21" s="6" t="s">
        <v>26</v>
      </c>
      <c r="C21" s="14">
        <f>'22'!H53</f>
        <v>2122.6765962765444</v>
      </c>
      <c r="D21" s="14" t="s">
        <v>11</v>
      </c>
    </row>
    <row r="22" spans="2:8" ht="19">
      <c r="B22" s="6" t="s">
        <v>25</v>
      </c>
      <c r="C22" s="15">
        <f>'22'!L53</f>
        <v>2504.7595686550708</v>
      </c>
      <c r="D22" s="15" t="s">
        <v>11</v>
      </c>
      <c r="H22" s="18"/>
    </row>
    <row r="23" spans="2:8" ht="18" customHeight="1"/>
    <row r="24" spans="2:8" ht="31" customHeight="1">
      <c r="B24" s="31" t="s">
        <v>29</v>
      </c>
      <c r="C24" s="32"/>
      <c r="D24" s="32"/>
      <c r="E24" s="33"/>
    </row>
    <row r="25" spans="2:8" ht="31" customHeight="1">
      <c r="B25" s="34" t="s">
        <v>30</v>
      </c>
      <c r="C25" s="35"/>
      <c r="D25" s="35"/>
      <c r="E25" s="36"/>
    </row>
    <row r="26" spans="2:8" ht="31" customHeight="1">
      <c r="B26" s="34" t="s">
        <v>31</v>
      </c>
      <c r="C26" s="35"/>
      <c r="D26" s="35"/>
      <c r="E26" s="36"/>
    </row>
    <row r="27" spans="2:8" ht="31" customHeight="1">
      <c r="B27" s="37" t="s">
        <v>34</v>
      </c>
      <c r="C27" s="38"/>
      <c r="D27" s="38"/>
      <c r="E27" s="39"/>
    </row>
  </sheetData>
  <sheetProtection password="A03A" sheet="1" objects="1" scenarios="1" selectLockedCells="1"/>
  <mergeCells count="5">
    <mergeCell ref="B4:E4"/>
    <mergeCell ref="B24:E24"/>
    <mergeCell ref="B25:E25"/>
    <mergeCell ref="B26:E26"/>
    <mergeCell ref="B27:E27"/>
  </mergeCells>
  <phoneticPr fontId="11" type="noConversion"/>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14:formula1>
            <xm:f>'22'!$E$2:$E$4</xm:f>
          </x14:formula1>
          <xm:sqref>C7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showRowColHeaders="0" topLeftCell="A3" workbookViewId="0">
      <selection activeCell="B45" sqref="B45 C7 D44 C4"/>
    </sheetView>
  </sheetViews>
  <sheetFormatPr baseColWidth="10" defaultRowHeight="15" x14ac:dyDescent="0"/>
  <cols>
    <col min="1" max="5" width="10.83203125" style="23"/>
    <col min="6" max="6" width="8.83203125" style="23" customWidth="1"/>
    <col min="7" max="7" width="10" style="23" customWidth="1"/>
    <col min="8" max="8" width="10.83203125" style="23"/>
    <col min="9" max="9" width="1.6640625" style="23" customWidth="1"/>
    <col min="10" max="16384" width="10.83203125" style="23"/>
  </cols>
  <sheetData>
    <row r="2" spans="1:12">
      <c r="B2" s="24" t="s">
        <v>13</v>
      </c>
      <c r="C2" s="23">
        <f>'11'!C6</f>
        <v>5000</v>
      </c>
      <c r="D2" s="23" t="s">
        <v>11</v>
      </c>
      <c r="E2" s="23">
        <v>12</v>
      </c>
    </row>
    <row r="3" spans="1:12">
      <c r="B3" s="24" t="s">
        <v>10</v>
      </c>
      <c r="C3" s="23">
        <f>'11'!C8</f>
        <v>1.5</v>
      </c>
      <c r="D3" s="23" t="s">
        <v>12</v>
      </c>
      <c r="E3" s="23">
        <v>13</v>
      </c>
    </row>
    <row r="4" spans="1:12">
      <c r="B4" s="24" t="s">
        <v>14</v>
      </c>
      <c r="C4" s="23">
        <f>'11'!C9</f>
        <v>1</v>
      </c>
      <c r="D4" s="23" t="s">
        <v>12</v>
      </c>
      <c r="E4" s="23">
        <v>14</v>
      </c>
    </row>
    <row r="5" spans="1:12">
      <c r="B5" s="24" t="s">
        <v>15</v>
      </c>
      <c r="C5" s="23">
        <f>'11'!C10</f>
        <v>1</v>
      </c>
      <c r="D5" s="23" t="s">
        <v>12</v>
      </c>
    </row>
    <row r="6" spans="1:12">
      <c r="H6" s="23" t="s">
        <v>6</v>
      </c>
    </row>
    <row r="7" spans="1:12">
      <c r="B7" s="24" t="s">
        <v>0</v>
      </c>
      <c r="C7" s="24">
        <f>'11'!C7</f>
        <v>13</v>
      </c>
      <c r="D7" s="24" t="s">
        <v>3</v>
      </c>
      <c r="E7" s="24" t="s">
        <v>2</v>
      </c>
      <c r="F7" s="24" t="s">
        <v>4</v>
      </c>
      <c r="G7" s="24" t="s">
        <v>1</v>
      </c>
      <c r="H7" s="24" t="s">
        <v>5</v>
      </c>
      <c r="J7" s="24" t="s">
        <v>7</v>
      </c>
      <c r="K7" s="24" t="s">
        <v>8</v>
      </c>
      <c r="L7" s="24" t="s">
        <v>9</v>
      </c>
    </row>
    <row r="8" spans="1:12">
      <c r="A8" s="23">
        <v>25</v>
      </c>
      <c r="B8" s="25">
        <f>'11'!C6</f>
        <v>5000</v>
      </c>
      <c r="C8" s="26">
        <f>B8*$C$7</f>
        <v>65000</v>
      </c>
      <c r="D8" s="26">
        <f>24675</f>
        <v>24675</v>
      </c>
      <c r="E8" s="27">
        <f>C8-D8</f>
        <v>40325</v>
      </c>
      <c r="F8" s="23">
        <v>7</v>
      </c>
      <c r="G8" s="27">
        <f>E8*F8%</f>
        <v>2822.7500000000005</v>
      </c>
      <c r="H8" s="27">
        <f>G8</f>
        <v>2822.7500000000005</v>
      </c>
      <c r="J8" s="23">
        <v>9</v>
      </c>
      <c r="K8" s="27">
        <f>C8*J8%</f>
        <v>5850</v>
      </c>
      <c r="L8" s="27">
        <f>K8</f>
        <v>5850</v>
      </c>
    </row>
    <row r="9" spans="1:12">
      <c r="A9" s="23">
        <v>26</v>
      </c>
      <c r="B9" s="25">
        <f>B8*(100+$C$3)%</f>
        <v>5074.9999999999991</v>
      </c>
      <c r="C9" s="26">
        <f t="shared" ref="C9:C48" si="0">B9*$C$7</f>
        <v>65974.999999999985</v>
      </c>
      <c r="D9" s="26">
        <f>D8*(100+$C$4)%</f>
        <v>24921.75</v>
      </c>
      <c r="E9" s="27">
        <f t="shared" ref="E9:E48" si="1">C9-D9</f>
        <v>41053.249999999985</v>
      </c>
      <c r="F9" s="23">
        <v>7</v>
      </c>
      <c r="G9" s="27">
        <f t="shared" ref="G9:G48" si="2">E9*F9%</f>
        <v>2873.7274999999991</v>
      </c>
      <c r="H9" s="27">
        <f>(H8+G9)+(H8*$C$5%)</f>
        <v>5724.704999999999</v>
      </c>
      <c r="J9" s="23">
        <v>9</v>
      </c>
      <c r="K9" s="27">
        <f t="shared" ref="K9:K48" si="3">C9*J9%</f>
        <v>5937.7499999999982</v>
      </c>
      <c r="L9" s="27">
        <f>(L8+K9)+(L8*$C$5%)</f>
        <v>11846.249999999998</v>
      </c>
    </row>
    <row r="10" spans="1:12">
      <c r="A10" s="23">
        <v>27</v>
      </c>
      <c r="B10" s="25">
        <f t="shared" ref="B10:B48" si="4">B9*(100+$C$3)%</f>
        <v>5151.1249999999982</v>
      </c>
      <c r="C10" s="26">
        <f t="shared" si="0"/>
        <v>66964.624999999971</v>
      </c>
      <c r="D10" s="26">
        <f t="shared" ref="D10:D48" si="5">D9*(100+$C$4)%</f>
        <v>25170.967499999999</v>
      </c>
      <c r="E10" s="27">
        <f t="shared" si="1"/>
        <v>41793.657499999972</v>
      </c>
      <c r="F10" s="23">
        <v>7</v>
      </c>
      <c r="G10" s="27">
        <f t="shared" si="2"/>
        <v>2925.5560249999985</v>
      </c>
      <c r="H10" s="27">
        <f t="shared" ref="H10:H48" si="6">(H9+G10)+(H9*$C$5%)</f>
        <v>8707.5080749999979</v>
      </c>
      <c r="J10" s="23">
        <v>9</v>
      </c>
      <c r="K10" s="27">
        <f t="shared" si="3"/>
        <v>6026.8162499999971</v>
      </c>
      <c r="L10" s="27">
        <f t="shared" ref="L10:L48" si="7">(L9+K10)+(L9*$C$5%)</f>
        <v>17991.528749999998</v>
      </c>
    </row>
    <row r="11" spans="1:12">
      <c r="A11" s="23">
        <v>28</v>
      </c>
      <c r="B11" s="25">
        <f t="shared" si="4"/>
        <v>5228.3918749999975</v>
      </c>
      <c r="C11" s="26">
        <f t="shared" si="0"/>
        <v>67969.094374999971</v>
      </c>
      <c r="D11" s="26">
        <f t="shared" si="5"/>
        <v>25422.677175000001</v>
      </c>
      <c r="E11" s="27">
        <f t="shared" si="1"/>
        <v>42546.417199999967</v>
      </c>
      <c r="F11" s="23">
        <v>7</v>
      </c>
      <c r="G11" s="27">
        <f t="shared" si="2"/>
        <v>2978.2492039999979</v>
      </c>
      <c r="H11" s="27">
        <f t="shared" si="6"/>
        <v>11772.832359749997</v>
      </c>
      <c r="J11" s="23">
        <v>9</v>
      </c>
      <c r="K11" s="27">
        <f t="shared" si="3"/>
        <v>6117.2184937499969</v>
      </c>
      <c r="L11" s="27">
        <f t="shared" si="7"/>
        <v>24288.662531249996</v>
      </c>
    </row>
    <row r="12" spans="1:12">
      <c r="A12" s="23">
        <v>29</v>
      </c>
      <c r="B12" s="25">
        <f t="shared" si="4"/>
        <v>5306.8177531249967</v>
      </c>
      <c r="C12" s="26">
        <f t="shared" si="0"/>
        <v>68988.630790624957</v>
      </c>
      <c r="D12" s="26">
        <f t="shared" si="5"/>
        <v>25676.903946750001</v>
      </c>
      <c r="E12" s="27">
        <f t="shared" si="1"/>
        <v>43311.72684387496</v>
      </c>
      <c r="F12" s="23">
        <v>7</v>
      </c>
      <c r="G12" s="27">
        <f t="shared" si="2"/>
        <v>3031.8208790712474</v>
      </c>
      <c r="H12" s="27">
        <f t="shared" si="6"/>
        <v>14922.381562418743</v>
      </c>
      <c r="J12" s="23">
        <v>9</v>
      </c>
      <c r="K12" s="27">
        <f t="shared" si="3"/>
        <v>6208.9767711562463</v>
      </c>
      <c r="L12" s="27">
        <f t="shared" si="7"/>
        <v>30740.525927718743</v>
      </c>
    </row>
    <row r="13" spans="1:12">
      <c r="A13" s="23">
        <v>30</v>
      </c>
      <c r="B13" s="25">
        <f t="shared" si="4"/>
        <v>5386.4200194218711</v>
      </c>
      <c r="C13" s="26">
        <f t="shared" si="0"/>
        <v>70023.460252484321</v>
      </c>
      <c r="D13" s="26">
        <f t="shared" si="5"/>
        <v>25933.672986217502</v>
      </c>
      <c r="E13" s="27">
        <f t="shared" si="1"/>
        <v>44089.787266266823</v>
      </c>
      <c r="F13" s="23">
        <v>7</v>
      </c>
      <c r="G13" s="27">
        <f t="shared" si="2"/>
        <v>3086.2851086386781</v>
      </c>
      <c r="H13" s="27">
        <f t="shared" si="6"/>
        <v>18157.890486681608</v>
      </c>
      <c r="J13" s="23">
        <v>9</v>
      </c>
      <c r="K13" s="27">
        <f t="shared" si="3"/>
        <v>6302.1114227235885</v>
      </c>
      <c r="L13" s="27">
        <f t="shared" si="7"/>
        <v>37350.042609719516</v>
      </c>
    </row>
    <row r="14" spans="1:12">
      <c r="A14" s="23">
        <v>31</v>
      </c>
      <c r="B14" s="25">
        <f t="shared" si="4"/>
        <v>5467.2163197131986</v>
      </c>
      <c r="C14" s="26">
        <f t="shared" si="0"/>
        <v>71073.812156271582</v>
      </c>
      <c r="D14" s="26">
        <f t="shared" si="5"/>
        <v>26193.009716079676</v>
      </c>
      <c r="E14" s="27">
        <f t="shared" si="1"/>
        <v>44880.80244019191</v>
      </c>
      <c r="F14" s="23">
        <v>7</v>
      </c>
      <c r="G14" s="27">
        <f t="shared" si="2"/>
        <v>3141.6561708134341</v>
      </c>
      <c r="H14" s="27">
        <f t="shared" si="6"/>
        <v>21481.125562361856</v>
      </c>
      <c r="J14" s="23">
        <v>9</v>
      </c>
      <c r="K14" s="27">
        <f t="shared" si="3"/>
        <v>6396.6430940644423</v>
      </c>
      <c r="L14" s="27">
        <f t="shared" si="7"/>
        <v>44120.186129881156</v>
      </c>
    </row>
    <row r="15" spans="1:12">
      <c r="A15" s="23">
        <v>32</v>
      </c>
      <c r="B15" s="25">
        <f t="shared" si="4"/>
        <v>5549.224564508896</v>
      </c>
      <c r="C15" s="26">
        <f t="shared" si="0"/>
        <v>72139.919338615655</v>
      </c>
      <c r="D15" s="26">
        <f t="shared" si="5"/>
        <v>26454.939813240471</v>
      </c>
      <c r="E15" s="27">
        <f t="shared" si="1"/>
        <v>45684.97952537518</v>
      </c>
      <c r="F15" s="23">
        <v>7</v>
      </c>
      <c r="G15" s="27">
        <f t="shared" si="2"/>
        <v>3197.9485667762629</v>
      </c>
      <c r="H15" s="27">
        <f t="shared" si="6"/>
        <v>24893.885384761739</v>
      </c>
      <c r="J15" s="23">
        <v>9</v>
      </c>
      <c r="K15" s="27">
        <f t="shared" si="3"/>
        <v>6492.5927404754084</v>
      </c>
      <c r="L15" s="27">
        <f t="shared" si="7"/>
        <v>51053.980731655378</v>
      </c>
    </row>
    <row r="16" spans="1:12">
      <c r="A16" s="23">
        <v>33</v>
      </c>
      <c r="B16" s="25">
        <f t="shared" si="4"/>
        <v>5632.4629329765294</v>
      </c>
      <c r="C16" s="26">
        <f t="shared" si="0"/>
        <v>73222.018128694879</v>
      </c>
      <c r="D16" s="26">
        <f t="shared" si="5"/>
        <v>26719.489211372875</v>
      </c>
      <c r="E16" s="27">
        <f t="shared" si="1"/>
        <v>46502.528917322008</v>
      </c>
      <c r="F16" s="23">
        <v>7</v>
      </c>
      <c r="G16" s="27">
        <f t="shared" si="2"/>
        <v>3255.1770242125408</v>
      </c>
      <c r="H16" s="27">
        <f t="shared" si="6"/>
        <v>28398.001262821897</v>
      </c>
      <c r="J16" s="23">
        <v>9</v>
      </c>
      <c r="K16" s="27">
        <f t="shared" si="3"/>
        <v>6589.9816315825392</v>
      </c>
      <c r="L16" s="27">
        <f t="shared" si="7"/>
        <v>58154.502170554471</v>
      </c>
    </row>
    <row r="17" spans="1:12">
      <c r="A17" s="23">
        <v>34</v>
      </c>
      <c r="B17" s="25">
        <f t="shared" si="4"/>
        <v>5716.9498769711763</v>
      </c>
      <c r="C17" s="26">
        <f t="shared" si="0"/>
        <v>74320.348400625298</v>
      </c>
      <c r="D17" s="26">
        <f t="shared" si="5"/>
        <v>26986.684103486605</v>
      </c>
      <c r="E17" s="27">
        <f t="shared" si="1"/>
        <v>47333.66429713869</v>
      </c>
      <c r="F17" s="23">
        <v>7</v>
      </c>
      <c r="G17" s="27">
        <f t="shared" si="2"/>
        <v>3313.3565007997086</v>
      </c>
      <c r="H17" s="27">
        <f t="shared" si="6"/>
        <v>31995.337776249828</v>
      </c>
      <c r="J17" s="23">
        <v>9</v>
      </c>
      <c r="K17" s="27">
        <f t="shared" si="3"/>
        <v>6688.8313560562765</v>
      </c>
      <c r="L17" s="27">
        <f t="shared" si="7"/>
        <v>65424.878548316294</v>
      </c>
    </row>
    <row r="18" spans="1:12">
      <c r="A18" s="23">
        <v>35</v>
      </c>
      <c r="B18" s="25">
        <f t="shared" si="4"/>
        <v>5802.7041251257433</v>
      </c>
      <c r="C18" s="26">
        <f t="shared" si="0"/>
        <v>75435.153626634667</v>
      </c>
      <c r="D18" s="26">
        <f t="shared" si="5"/>
        <v>27256.55094452147</v>
      </c>
      <c r="E18" s="27">
        <f t="shared" si="1"/>
        <v>48178.602682113196</v>
      </c>
      <c r="F18" s="23">
        <v>10</v>
      </c>
      <c r="G18" s="27">
        <f t="shared" si="2"/>
        <v>4817.8602682113196</v>
      </c>
      <c r="H18" s="27">
        <f t="shared" si="6"/>
        <v>37133.151422223644</v>
      </c>
      <c r="J18" s="23">
        <v>9</v>
      </c>
      <c r="K18" s="27">
        <f t="shared" si="3"/>
        <v>6789.1638263971199</v>
      </c>
      <c r="L18" s="27">
        <f t="shared" si="7"/>
        <v>72868.291160196575</v>
      </c>
    </row>
    <row r="19" spans="1:12">
      <c r="A19" s="23">
        <v>36</v>
      </c>
      <c r="B19" s="25">
        <f t="shared" si="4"/>
        <v>5889.7446870026288</v>
      </c>
      <c r="C19" s="26">
        <f t="shared" si="0"/>
        <v>76566.680931034178</v>
      </c>
      <c r="D19" s="26">
        <f t="shared" si="5"/>
        <v>27529.116453966686</v>
      </c>
      <c r="E19" s="27">
        <f t="shared" si="1"/>
        <v>49037.564477067492</v>
      </c>
      <c r="F19" s="23">
        <v>10</v>
      </c>
      <c r="G19" s="27">
        <f t="shared" si="2"/>
        <v>4903.756447706749</v>
      </c>
      <c r="H19" s="27">
        <f t="shared" si="6"/>
        <v>42408.239384152628</v>
      </c>
      <c r="J19" s="23">
        <v>9</v>
      </c>
      <c r="K19" s="27">
        <f t="shared" si="3"/>
        <v>6891.0012837930753</v>
      </c>
      <c r="L19" s="27">
        <f t="shared" si="7"/>
        <v>80487.97535559161</v>
      </c>
    </row>
    <row r="20" spans="1:12">
      <c r="A20" s="23">
        <v>37</v>
      </c>
      <c r="B20" s="25">
        <f t="shared" si="4"/>
        <v>5978.0908573076676</v>
      </c>
      <c r="C20" s="26">
        <f t="shared" si="0"/>
        <v>77715.181144999675</v>
      </c>
      <c r="D20" s="26">
        <f t="shared" si="5"/>
        <v>27804.407618506353</v>
      </c>
      <c r="E20" s="27">
        <f t="shared" si="1"/>
        <v>49910.773526493322</v>
      </c>
      <c r="F20" s="23">
        <v>10</v>
      </c>
      <c r="G20" s="27">
        <f t="shared" si="2"/>
        <v>4991.0773526493322</v>
      </c>
      <c r="H20" s="27">
        <f t="shared" si="6"/>
        <v>47823.399130643491</v>
      </c>
      <c r="J20" s="23">
        <v>9</v>
      </c>
      <c r="K20" s="27">
        <f t="shared" si="3"/>
        <v>6994.3663030499702</v>
      </c>
      <c r="L20" s="27">
        <f t="shared" si="7"/>
        <v>88287.221412197498</v>
      </c>
    </row>
    <row r="21" spans="1:12">
      <c r="A21" s="23">
        <v>38</v>
      </c>
      <c r="B21" s="25">
        <f t="shared" si="4"/>
        <v>6067.7622201672821</v>
      </c>
      <c r="C21" s="26">
        <f t="shared" si="0"/>
        <v>78880.908862174663</v>
      </c>
      <c r="D21" s="26">
        <f t="shared" si="5"/>
        <v>28082.451694691415</v>
      </c>
      <c r="E21" s="27">
        <f t="shared" si="1"/>
        <v>50798.457167483248</v>
      </c>
      <c r="F21" s="23">
        <v>10</v>
      </c>
      <c r="G21" s="27">
        <f t="shared" si="2"/>
        <v>5079.8457167483248</v>
      </c>
      <c r="H21" s="27">
        <f t="shared" si="6"/>
        <v>53381.478838698255</v>
      </c>
      <c r="J21" s="23">
        <v>9</v>
      </c>
      <c r="K21" s="27">
        <f t="shared" si="3"/>
        <v>7099.2817975957196</v>
      </c>
      <c r="L21" s="27">
        <f t="shared" si="7"/>
        <v>96269.375423915189</v>
      </c>
    </row>
    <row r="22" spans="1:12">
      <c r="A22" s="23">
        <v>39</v>
      </c>
      <c r="B22" s="25">
        <f t="shared" si="4"/>
        <v>6158.7786534697907</v>
      </c>
      <c r="C22" s="26">
        <f t="shared" si="0"/>
        <v>80064.12249510728</v>
      </c>
      <c r="D22" s="26">
        <f t="shared" si="5"/>
        <v>28363.276211638331</v>
      </c>
      <c r="E22" s="27">
        <f t="shared" si="1"/>
        <v>51700.846283468949</v>
      </c>
      <c r="F22" s="23">
        <v>10</v>
      </c>
      <c r="G22" s="27">
        <f t="shared" si="2"/>
        <v>5170.0846283468954</v>
      </c>
      <c r="H22" s="27">
        <f t="shared" si="6"/>
        <v>59085.37825543213</v>
      </c>
      <c r="J22" s="23">
        <v>9</v>
      </c>
      <c r="K22" s="27">
        <f t="shared" si="3"/>
        <v>7205.7710245596545</v>
      </c>
      <c r="L22" s="27">
        <f t="shared" si="7"/>
        <v>104437.840202714</v>
      </c>
    </row>
    <row r="23" spans="1:12">
      <c r="A23" s="23">
        <v>40</v>
      </c>
      <c r="B23" s="25">
        <f t="shared" si="4"/>
        <v>6251.1603332718369</v>
      </c>
      <c r="C23" s="26">
        <f t="shared" si="0"/>
        <v>81265.084332533879</v>
      </c>
      <c r="D23" s="26">
        <f t="shared" si="5"/>
        <v>28646.908973754715</v>
      </c>
      <c r="E23" s="27">
        <f t="shared" si="1"/>
        <v>52618.175358779161</v>
      </c>
      <c r="F23" s="23">
        <v>10</v>
      </c>
      <c r="G23" s="27">
        <f t="shared" si="2"/>
        <v>5261.8175358779163</v>
      </c>
      <c r="H23" s="27">
        <f t="shared" si="6"/>
        <v>64938.049573864373</v>
      </c>
      <c r="J23" s="23">
        <v>9</v>
      </c>
      <c r="K23" s="27">
        <f t="shared" si="3"/>
        <v>7313.8575899280486</v>
      </c>
      <c r="L23" s="27">
        <f t="shared" si="7"/>
        <v>112796.07619466919</v>
      </c>
    </row>
    <row r="24" spans="1:12">
      <c r="A24" s="23">
        <v>41</v>
      </c>
      <c r="B24" s="25">
        <f t="shared" si="4"/>
        <v>6344.9277382709142</v>
      </c>
      <c r="C24" s="26">
        <f t="shared" si="0"/>
        <v>82484.060597521879</v>
      </c>
      <c r="D24" s="26">
        <f t="shared" si="5"/>
        <v>28933.378063492262</v>
      </c>
      <c r="E24" s="27">
        <f t="shared" si="1"/>
        <v>53550.68253402962</v>
      </c>
      <c r="F24" s="23">
        <v>10</v>
      </c>
      <c r="G24" s="27">
        <f t="shared" si="2"/>
        <v>5355.068253402962</v>
      </c>
      <c r="H24" s="27">
        <f t="shared" si="6"/>
        <v>70942.498323005973</v>
      </c>
      <c r="J24" s="23">
        <v>9</v>
      </c>
      <c r="K24" s="27">
        <f t="shared" si="3"/>
        <v>7423.5654537769688</v>
      </c>
      <c r="L24" s="27">
        <f t="shared" si="7"/>
        <v>121347.60241039286</v>
      </c>
    </row>
    <row r="25" spans="1:12">
      <c r="A25" s="23">
        <v>42</v>
      </c>
      <c r="B25" s="25">
        <f t="shared" si="4"/>
        <v>6440.1016543449778</v>
      </c>
      <c r="C25" s="26">
        <f t="shared" si="0"/>
        <v>83721.321506484717</v>
      </c>
      <c r="D25" s="26">
        <f t="shared" si="5"/>
        <v>29222.711844127185</v>
      </c>
      <c r="E25" s="27">
        <f t="shared" si="1"/>
        <v>54498.609662357529</v>
      </c>
      <c r="F25" s="23">
        <v>10</v>
      </c>
      <c r="G25" s="27">
        <f t="shared" si="2"/>
        <v>5449.860966235753</v>
      </c>
      <c r="H25" s="27">
        <f t="shared" si="6"/>
        <v>77101.784272471778</v>
      </c>
      <c r="J25" s="23">
        <v>9</v>
      </c>
      <c r="K25" s="27">
        <f t="shared" si="3"/>
        <v>7534.9189355836243</v>
      </c>
      <c r="L25" s="27">
        <f t="shared" si="7"/>
        <v>130095.99737008043</v>
      </c>
    </row>
    <row r="26" spans="1:12">
      <c r="A26" s="23">
        <v>43</v>
      </c>
      <c r="B26" s="25">
        <f t="shared" si="4"/>
        <v>6536.7031791601521</v>
      </c>
      <c r="C26" s="26">
        <f t="shared" si="0"/>
        <v>84977.141329081976</v>
      </c>
      <c r="D26" s="26">
        <f t="shared" si="5"/>
        <v>29514.938962568456</v>
      </c>
      <c r="E26" s="27">
        <f t="shared" si="1"/>
        <v>55462.20236651352</v>
      </c>
      <c r="F26" s="23">
        <v>10</v>
      </c>
      <c r="G26" s="27">
        <f t="shared" si="2"/>
        <v>5546.220236651352</v>
      </c>
      <c r="H26" s="27">
        <f t="shared" si="6"/>
        <v>83419.022351847845</v>
      </c>
      <c r="J26" s="23">
        <v>9</v>
      </c>
      <c r="K26" s="27">
        <f t="shared" si="3"/>
        <v>7647.9427196173774</v>
      </c>
      <c r="L26" s="27">
        <f t="shared" si="7"/>
        <v>139044.90006339861</v>
      </c>
    </row>
    <row r="27" spans="1:12">
      <c r="A27" s="23">
        <v>44</v>
      </c>
      <c r="B27" s="25">
        <f t="shared" si="4"/>
        <v>6634.7537268475535</v>
      </c>
      <c r="C27" s="26">
        <f t="shared" si="0"/>
        <v>86251.798449018199</v>
      </c>
      <c r="D27" s="26">
        <f t="shared" si="5"/>
        <v>29810.08835219414</v>
      </c>
      <c r="E27" s="27">
        <f t="shared" si="1"/>
        <v>56441.710096824056</v>
      </c>
      <c r="F27" s="23">
        <v>10</v>
      </c>
      <c r="G27" s="27">
        <f t="shared" si="2"/>
        <v>5644.1710096824063</v>
      </c>
      <c r="H27" s="27">
        <f t="shared" si="6"/>
        <v>89897.383585048738</v>
      </c>
      <c r="J27" s="23">
        <v>9</v>
      </c>
      <c r="K27" s="27">
        <f t="shared" si="3"/>
        <v>7762.6618604116375</v>
      </c>
      <c r="L27" s="27">
        <f t="shared" si="7"/>
        <v>148198.01092444424</v>
      </c>
    </row>
    <row r="28" spans="1:12">
      <c r="A28" s="23">
        <v>45</v>
      </c>
      <c r="B28" s="25">
        <f t="shared" si="4"/>
        <v>6734.2750327502663</v>
      </c>
      <c r="C28" s="26">
        <f t="shared" si="0"/>
        <v>87545.575425753457</v>
      </c>
      <c r="D28" s="26">
        <f t="shared" si="5"/>
        <v>30108.18923571608</v>
      </c>
      <c r="E28" s="27">
        <f t="shared" si="1"/>
        <v>57437.386190037374</v>
      </c>
      <c r="F28" s="23">
        <v>15</v>
      </c>
      <c r="G28" s="27">
        <f t="shared" si="2"/>
        <v>8615.6079285056057</v>
      </c>
      <c r="H28" s="27">
        <f t="shared" si="6"/>
        <v>99411.965349404825</v>
      </c>
      <c r="J28" s="23">
        <v>13.5</v>
      </c>
      <c r="K28" s="27">
        <f t="shared" si="3"/>
        <v>11818.652682476717</v>
      </c>
      <c r="L28" s="27">
        <f t="shared" si="7"/>
        <v>161498.64371616539</v>
      </c>
    </row>
    <row r="29" spans="1:12">
      <c r="A29" s="23">
        <v>46</v>
      </c>
      <c r="B29" s="25">
        <f t="shared" si="4"/>
        <v>6835.2891582415195</v>
      </c>
      <c r="C29" s="26">
        <f t="shared" si="0"/>
        <v>88858.75905713976</v>
      </c>
      <c r="D29" s="26">
        <f t="shared" si="5"/>
        <v>30409.27112807324</v>
      </c>
      <c r="E29" s="27">
        <f t="shared" si="1"/>
        <v>58449.487929066519</v>
      </c>
      <c r="F29" s="23">
        <v>15</v>
      </c>
      <c r="G29" s="27">
        <f t="shared" si="2"/>
        <v>8767.4231893599772</v>
      </c>
      <c r="H29" s="27">
        <f t="shared" si="6"/>
        <v>109173.50819225886</v>
      </c>
      <c r="J29" s="23">
        <v>13.5</v>
      </c>
      <c r="K29" s="27">
        <f t="shared" si="3"/>
        <v>11995.932472713868</v>
      </c>
      <c r="L29" s="27">
        <f t="shared" si="7"/>
        <v>175109.56262604092</v>
      </c>
    </row>
    <row r="30" spans="1:12">
      <c r="A30" s="23">
        <v>47</v>
      </c>
      <c r="B30" s="25">
        <f t="shared" si="4"/>
        <v>6937.8184956151417</v>
      </c>
      <c r="C30" s="26">
        <f t="shared" si="0"/>
        <v>90191.640442996839</v>
      </c>
      <c r="D30" s="26">
        <f t="shared" si="5"/>
        <v>30713.363839353973</v>
      </c>
      <c r="E30" s="27">
        <f t="shared" si="1"/>
        <v>59478.276603642866</v>
      </c>
      <c r="F30" s="23">
        <v>15</v>
      </c>
      <c r="G30" s="27">
        <f t="shared" si="2"/>
        <v>8921.7414905464302</v>
      </c>
      <c r="H30" s="27">
        <f t="shared" si="6"/>
        <v>119186.98476472787</v>
      </c>
      <c r="J30" s="23">
        <v>13.5</v>
      </c>
      <c r="K30" s="27">
        <f t="shared" si="3"/>
        <v>12175.871459804574</v>
      </c>
      <c r="L30" s="27">
        <f t="shared" si="7"/>
        <v>189036.5297121059</v>
      </c>
    </row>
    <row r="31" spans="1:12">
      <c r="A31" s="23">
        <v>48</v>
      </c>
      <c r="B31" s="25">
        <f t="shared" si="4"/>
        <v>7041.8857730493683</v>
      </c>
      <c r="C31" s="26">
        <f t="shared" si="0"/>
        <v>91544.515049641792</v>
      </c>
      <c r="D31" s="26">
        <f t="shared" si="5"/>
        <v>31020.497477747514</v>
      </c>
      <c r="E31" s="27">
        <f t="shared" si="1"/>
        <v>60524.017571894277</v>
      </c>
      <c r="F31" s="23">
        <v>15</v>
      </c>
      <c r="G31" s="27">
        <f t="shared" si="2"/>
        <v>9078.602635784142</v>
      </c>
      <c r="H31" s="27">
        <f t="shared" si="6"/>
        <v>129457.45724815929</v>
      </c>
      <c r="J31" s="23">
        <v>13.5</v>
      </c>
      <c r="K31" s="27">
        <f t="shared" si="3"/>
        <v>12358.509531701642</v>
      </c>
      <c r="L31" s="27">
        <f t="shared" si="7"/>
        <v>203285.4045409286</v>
      </c>
    </row>
    <row r="32" spans="1:12">
      <c r="A32" s="23">
        <v>49</v>
      </c>
      <c r="B32" s="25">
        <f t="shared" si="4"/>
        <v>7147.5140596451083</v>
      </c>
      <c r="C32" s="26">
        <f t="shared" si="0"/>
        <v>92917.682775386405</v>
      </c>
      <c r="D32" s="26">
        <f t="shared" si="5"/>
        <v>31330.702452524991</v>
      </c>
      <c r="E32" s="27">
        <f t="shared" si="1"/>
        <v>61586.980322861418</v>
      </c>
      <c r="F32" s="23">
        <v>15</v>
      </c>
      <c r="G32" s="27">
        <f t="shared" si="2"/>
        <v>9238.0470484292127</v>
      </c>
      <c r="H32" s="27">
        <f t="shared" si="6"/>
        <v>139990.0788690701</v>
      </c>
      <c r="J32" s="23">
        <v>13.5</v>
      </c>
      <c r="K32" s="27">
        <f t="shared" si="3"/>
        <v>12543.887174677166</v>
      </c>
      <c r="L32" s="27">
        <f t="shared" si="7"/>
        <v>217862.14576101504</v>
      </c>
    </row>
    <row r="33" spans="1:12">
      <c r="A33" s="23">
        <v>50</v>
      </c>
      <c r="B33" s="25">
        <f t="shared" si="4"/>
        <v>7254.7267705397844</v>
      </c>
      <c r="C33" s="26">
        <f t="shared" si="0"/>
        <v>94311.448017017203</v>
      </c>
      <c r="D33" s="26">
        <f t="shared" si="5"/>
        <v>31644.00947705024</v>
      </c>
      <c r="E33" s="27">
        <f t="shared" si="1"/>
        <v>62667.438539966963</v>
      </c>
      <c r="F33" s="23">
        <v>15</v>
      </c>
      <c r="G33" s="27">
        <f t="shared" si="2"/>
        <v>9400.1157809950437</v>
      </c>
      <c r="H33" s="27">
        <f t="shared" si="6"/>
        <v>150790.09543875584</v>
      </c>
      <c r="J33" s="23">
        <v>13.5</v>
      </c>
      <c r="K33" s="27">
        <f t="shared" si="3"/>
        <v>12732.045482297322</v>
      </c>
      <c r="L33" s="27">
        <f t="shared" si="7"/>
        <v>232772.81270092251</v>
      </c>
    </row>
    <row r="34" spans="1:12">
      <c r="A34" s="23">
        <v>51</v>
      </c>
      <c r="B34" s="25">
        <f t="shared" si="4"/>
        <v>7363.5476720978804</v>
      </c>
      <c r="C34" s="26">
        <f t="shared" si="0"/>
        <v>95726.119737272442</v>
      </c>
      <c r="D34" s="26">
        <f t="shared" si="5"/>
        <v>31960.449571820744</v>
      </c>
      <c r="E34" s="27">
        <f t="shared" si="1"/>
        <v>63765.670165451695</v>
      </c>
      <c r="F34" s="23">
        <v>15</v>
      </c>
      <c r="G34" s="27">
        <f t="shared" si="2"/>
        <v>9564.8505248177535</v>
      </c>
      <c r="H34" s="27">
        <f t="shared" si="6"/>
        <v>161862.84691796114</v>
      </c>
      <c r="J34" s="23">
        <v>13.5</v>
      </c>
      <c r="K34" s="27">
        <f t="shared" si="3"/>
        <v>12923.026164531781</v>
      </c>
      <c r="L34" s="27">
        <f t="shared" si="7"/>
        <v>248023.56699246354</v>
      </c>
    </row>
    <row r="35" spans="1:12">
      <c r="A35" s="23">
        <v>52</v>
      </c>
      <c r="B35" s="25">
        <f t="shared" si="4"/>
        <v>7474.000887179348</v>
      </c>
      <c r="C35" s="26">
        <f t="shared" si="0"/>
        <v>97162.011533331519</v>
      </c>
      <c r="D35" s="26">
        <f t="shared" si="5"/>
        <v>32280.054067538953</v>
      </c>
      <c r="E35" s="27">
        <f t="shared" si="1"/>
        <v>64881.95746579257</v>
      </c>
      <c r="F35" s="23">
        <v>15</v>
      </c>
      <c r="G35" s="27">
        <f t="shared" si="2"/>
        <v>9732.2936198688858</v>
      </c>
      <c r="H35" s="27">
        <f t="shared" si="6"/>
        <v>173213.76900700966</v>
      </c>
      <c r="J35" s="23">
        <v>13.5</v>
      </c>
      <c r="K35" s="27">
        <f t="shared" si="3"/>
        <v>13116.871556999757</v>
      </c>
      <c r="L35" s="27">
        <f t="shared" si="7"/>
        <v>263620.67421938793</v>
      </c>
    </row>
    <row r="36" spans="1:12">
      <c r="A36" s="23">
        <v>53</v>
      </c>
      <c r="B36" s="25">
        <f t="shared" si="4"/>
        <v>7586.1109004870377</v>
      </c>
      <c r="C36" s="26">
        <f t="shared" si="0"/>
        <v>98619.44170633149</v>
      </c>
      <c r="D36" s="26">
        <f t="shared" si="5"/>
        <v>32602.854608214344</v>
      </c>
      <c r="E36" s="27">
        <f t="shared" si="1"/>
        <v>66016.587098117147</v>
      </c>
      <c r="F36" s="23">
        <v>15</v>
      </c>
      <c r="G36" s="27">
        <f t="shared" si="2"/>
        <v>9902.4880647175723</v>
      </c>
      <c r="H36" s="27">
        <f t="shared" si="6"/>
        <v>184848.3947617973</v>
      </c>
      <c r="J36" s="23">
        <v>13.5</v>
      </c>
      <c r="K36" s="27">
        <f t="shared" si="3"/>
        <v>13313.624630354752</v>
      </c>
      <c r="L36" s="27">
        <f t="shared" si="7"/>
        <v>279570.50559193658</v>
      </c>
    </row>
    <row r="37" spans="1:12">
      <c r="A37" s="23">
        <v>54</v>
      </c>
      <c r="B37" s="25">
        <f t="shared" si="4"/>
        <v>7699.9025639943429</v>
      </c>
      <c r="C37" s="26">
        <f t="shared" si="0"/>
        <v>100098.73333192646</v>
      </c>
      <c r="D37" s="26">
        <f t="shared" si="5"/>
        <v>32928.883154296491</v>
      </c>
      <c r="E37" s="27">
        <f t="shared" si="1"/>
        <v>67169.850177629967</v>
      </c>
      <c r="F37" s="23">
        <v>15</v>
      </c>
      <c r="G37" s="27">
        <f t="shared" si="2"/>
        <v>10075.477526644494</v>
      </c>
      <c r="H37" s="27">
        <f t="shared" si="6"/>
        <v>196772.35623605977</v>
      </c>
      <c r="J37" s="23">
        <v>13.5</v>
      </c>
      <c r="K37" s="27">
        <f t="shared" si="3"/>
        <v>13513.328999810074</v>
      </c>
      <c r="L37" s="27">
        <f t="shared" si="7"/>
        <v>295879.53964766604</v>
      </c>
    </row>
    <row r="38" spans="1:12">
      <c r="A38" s="23">
        <v>55</v>
      </c>
      <c r="B38" s="25">
        <f t="shared" si="4"/>
        <v>7815.4011024542569</v>
      </c>
      <c r="C38" s="26">
        <f t="shared" si="0"/>
        <v>101600.21433190534</v>
      </c>
      <c r="D38" s="26">
        <f t="shared" si="5"/>
        <v>33258.171985839457</v>
      </c>
      <c r="E38" s="27">
        <f t="shared" si="1"/>
        <v>68342.042346065893</v>
      </c>
      <c r="F38" s="23">
        <v>18</v>
      </c>
      <c r="G38" s="27">
        <f t="shared" si="2"/>
        <v>12301.567622291861</v>
      </c>
      <c r="H38" s="27">
        <f t="shared" si="6"/>
        <v>211041.64742071222</v>
      </c>
      <c r="J38" s="23">
        <v>13.5</v>
      </c>
      <c r="K38" s="27">
        <f t="shared" si="3"/>
        <v>13716.028934807222</v>
      </c>
      <c r="L38" s="27">
        <f t="shared" si="7"/>
        <v>312554.3639789499</v>
      </c>
    </row>
    <row r="39" spans="1:12">
      <c r="A39" s="23">
        <v>56</v>
      </c>
      <c r="B39" s="25">
        <f t="shared" si="4"/>
        <v>7932.6321189910705</v>
      </c>
      <c r="C39" s="26">
        <f t="shared" si="0"/>
        <v>103124.21754688391</v>
      </c>
      <c r="D39" s="26">
        <f t="shared" si="5"/>
        <v>33590.753705697854</v>
      </c>
      <c r="E39" s="27">
        <f t="shared" si="1"/>
        <v>69533.463841186051</v>
      </c>
      <c r="F39" s="23">
        <v>18</v>
      </c>
      <c r="G39" s="27">
        <f t="shared" si="2"/>
        <v>12516.023491413489</v>
      </c>
      <c r="H39" s="27">
        <f t="shared" si="6"/>
        <v>225668.08738633283</v>
      </c>
      <c r="J39" s="23">
        <v>13.5</v>
      </c>
      <c r="K39" s="27">
        <f t="shared" si="3"/>
        <v>13921.769368829329</v>
      </c>
      <c r="L39" s="27">
        <f t="shared" si="7"/>
        <v>329601.67698756873</v>
      </c>
    </row>
    <row r="40" spans="1:12">
      <c r="A40" s="23">
        <v>57</v>
      </c>
      <c r="B40" s="25">
        <f t="shared" si="4"/>
        <v>8051.6216007759358</v>
      </c>
      <c r="C40" s="26">
        <f t="shared" si="0"/>
        <v>104671.08081008717</v>
      </c>
      <c r="D40" s="26">
        <f t="shared" si="5"/>
        <v>33926.661242754832</v>
      </c>
      <c r="E40" s="27">
        <f t="shared" si="1"/>
        <v>70744.419567332341</v>
      </c>
      <c r="F40" s="23">
        <v>18</v>
      </c>
      <c r="G40" s="27">
        <f t="shared" si="2"/>
        <v>12733.995522119822</v>
      </c>
      <c r="H40" s="27">
        <f t="shared" si="6"/>
        <v>240658.763782316</v>
      </c>
      <c r="J40" s="23">
        <v>13.5</v>
      </c>
      <c r="K40" s="27">
        <f t="shared" si="3"/>
        <v>14130.595909361768</v>
      </c>
      <c r="L40" s="27">
        <f t="shared" si="7"/>
        <v>347028.28966680623</v>
      </c>
    </row>
    <row r="41" spans="1:12">
      <c r="A41" s="23">
        <v>58</v>
      </c>
      <c r="B41" s="25">
        <f t="shared" si="4"/>
        <v>8172.3959247875737</v>
      </c>
      <c r="C41" s="26">
        <f t="shared" si="0"/>
        <v>106241.14702223845</v>
      </c>
      <c r="D41" s="26">
        <f t="shared" si="5"/>
        <v>34265.927855182381</v>
      </c>
      <c r="E41" s="27">
        <f t="shared" si="1"/>
        <v>71975.219167056071</v>
      </c>
      <c r="F41" s="23">
        <v>18</v>
      </c>
      <c r="G41" s="27">
        <f t="shared" si="2"/>
        <v>12955.539450070093</v>
      </c>
      <c r="H41" s="27">
        <f t="shared" si="6"/>
        <v>256020.89087020926</v>
      </c>
      <c r="J41" s="23">
        <v>13.5</v>
      </c>
      <c r="K41" s="27">
        <f t="shared" si="3"/>
        <v>14342.554848002192</v>
      </c>
      <c r="L41" s="27">
        <f t="shared" si="7"/>
        <v>364841.12741147651</v>
      </c>
    </row>
    <row r="42" spans="1:12">
      <c r="A42" s="23">
        <v>59</v>
      </c>
      <c r="B42" s="25">
        <f t="shared" si="4"/>
        <v>8294.9818636593864</v>
      </c>
      <c r="C42" s="26">
        <f t="shared" si="0"/>
        <v>107834.76422757203</v>
      </c>
      <c r="D42" s="26">
        <f t="shared" si="5"/>
        <v>34608.587133734203</v>
      </c>
      <c r="E42" s="27">
        <f t="shared" si="1"/>
        <v>73226.177093837818</v>
      </c>
      <c r="F42" s="23">
        <v>18</v>
      </c>
      <c r="G42" s="27">
        <f t="shared" si="2"/>
        <v>13180.711876890806</v>
      </c>
      <c r="H42" s="27">
        <f t="shared" si="6"/>
        <v>271761.81165580213</v>
      </c>
      <c r="J42" s="23">
        <v>13.5</v>
      </c>
      <c r="K42" s="27">
        <f t="shared" si="3"/>
        <v>14557.693170722225</v>
      </c>
      <c r="L42" s="27">
        <f t="shared" si="7"/>
        <v>383047.23185631348</v>
      </c>
    </row>
    <row r="43" spans="1:12">
      <c r="A43" s="23">
        <v>60</v>
      </c>
      <c r="B43" s="25">
        <f t="shared" si="4"/>
        <v>8419.4065916142772</v>
      </c>
      <c r="C43" s="26">
        <f t="shared" si="0"/>
        <v>109452.28569098561</v>
      </c>
      <c r="D43" s="26">
        <f t="shared" si="5"/>
        <v>34954.673005071549</v>
      </c>
      <c r="E43" s="27">
        <f t="shared" si="1"/>
        <v>74497.612685914064</v>
      </c>
      <c r="F43" s="23">
        <v>18</v>
      </c>
      <c r="G43" s="27">
        <f t="shared" si="2"/>
        <v>13409.570283464531</v>
      </c>
      <c r="H43" s="27">
        <f t="shared" si="6"/>
        <v>287889.00005582464</v>
      </c>
      <c r="J43" s="23">
        <v>13.5</v>
      </c>
      <c r="K43" s="27">
        <f t="shared" si="3"/>
        <v>14776.058568283057</v>
      </c>
      <c r="L43" s="27">
        <f t="shared" si="7"/>
        <v>401653.76274315966</v>
      </c>
    </row>
    <row r="44" spans="1:12">
      <c r="A44" s="23">
        <v>61</v>
      </c>
      <c r="B44" s="25">
        <f t="shared" si="4"/>
        <v>8545.6976904884905</v>
      </c>
      <c r="C44" s="26">
        <f t="shared" si="0"/>
        <v>111094.06997635038</v>
      </c>
      <c r="D44" s="26">
        <f t="shared" si="5"/>
        <v>35304.219735122264</v>
      </c>
      <c r="E44" s="27">
        <f t="shared" si="1"/>
        <v>75789.850241228123</v>
      </c>
      <c r="F44" s="23">
        <v>18</v>
      </c>
      <c r="G44" s="27">
        <f t="shared" si="2"/>
        <v>13642.173043421062</v>
      </c>
      <c r="H44" s="27">
        <f t="shared" si="6"/>
        <v>304410.06309980393</v>
      </c>
      <c r="J44" s="23">
        <v>13.5</v>
      </c>
      <c r="K44" s="27">
        <f t="shared" si="3"/>
        <v>14997.699446807303</v>
      </c>
      <c r="L44" s="27">
        <f t="shared" si="7"/>
        <v>420667.99981739861</v>
      </c>
    </row>
    <row r="45" spans="1:12">
      <c r="A45" s="23">
        <v>62</v>
      </c>
      <c r="B45" s="25">
        <f t="shared" si="4"/>
        <v>8673.8831558458169</v>
      </c>
      <c r="C45" s="26">
        <f t="shared" si="0"/>
        <v>112760.48102599561</v>
      </c>
      <c r="D45" s="26">
        <f t="shared" si="5"/>
        <v>35657.261932473484</v>
      </c>
      <c r="E45" s="27">
        <f t="shared" si="1"/>
        <v>77103.21909352213</v>
      </c>
      <c r="F45" s="23">
        <v>18</v>
      </c>
      <c r="G45" s="27">
        <f t="shared" si="2"/>
        <v>13878.579436833983</v>
      </c>
      <c r="H45" s="27">
        <f t="shared" si="6"/>
        <v>321332.74316763593</v>
      </c>
      <c r="J45" s="23">
        <v>13.5</v>
      </c>
      <c r="K45" s="27">
        <f t="shared" si="3"/>
        <v>15222.66493850941</v>
      </c>
      <c r="L45" s="27">
        <f t="shared" si="7"/>
        <v>440097.34475408198</v>
      </c>
    </row>
    <row r="46" spans="1:12">
      <c r="A46" s="23">
        <v>63</v>
      </c>
      <c r="B46" s="25">
        <f t="shared" si="4"/>
        <v>8803.9914031835033</v>
      </c>
      <c r="C46" s="26">
        <f t="shared" si="0"/>
        <v>114451.88824138555</v>
      </c>
      <c r="D46" s="26">
        <f t="shared" si="5"/>
        <v>36013.834551798216</v>
      </c>
      <c r="E46" s="27">
        <f t="shared" si="1"/>
        <v>78438.053689587337</v>
      </c>
      <c r="F46" s="23">
        <v>18</v>
      </c>
      <c r="G46" s="27">
        <f t="shared" si="2"/>
        <v>14118.849664125721</v>
      </c>
      <c r="H46" s="27">
        <f t="shared" si="6"/>
        <v>338664.92026343802</v>
      </c>
      <c r="J46" s="23">
        <v>13.5</v>
      </c>
      <c r="K46" s="27">
        <f t="shared" si="3"/>
        <v>15451.00491258705</v>
      </c>
      <c r="L46" s="27">
        <f t="shared" si="7"/>
        <v>459949.32311420987</v>
      </c>
    </row>
    <row r="47" spans="1:12">
      <c r="A47" s="23">
        <v>64</v>
      </c>
      <c r="B47" s="25">
        <f t="shared" si="4"/>
        <v>8936.0512742312549</v>
      </c>
      <c r="C47" s="26">
        <f t="shared" si="0"/>
        <v>116168.66656500631</v>
      </c>
      <c r="D47" s="26">
        <f t="shared" si="5"/>
        <v>36373.972897316198</v>
      </c>
      <c r="E47" s="27">
        <f t="shared" si="1"/>
        <v>79794.69366769011</v>
      </c>
      <c r="F47" s="23">
        <v>18</v>
      </c>
      <c r="G47" s="27">
        <f t="shared" si="2"/>
        <v>14363.04486018422</v>
      </c>
      <c r="H47" s="27">
        <f t="shared" si="6"/>
        <v>356414.61432625662</v>
      </c>
      <c r="J47" s="23">
        <v>13.5</v>
      </c>
      <c r="K47" s="27">
        <f t="shared" si="3"/>
        <v>15682.769986275853</v>
      </c>
      <c r="L47" s="27">
        <f t="shared" si="7"/>
        <v>480231.58633162786</v>
      </c>
    </row>
    <row r="48" spans="1:12">
      <c r="A48" s="23">
        <v>65</v>
      </c>
      <c r="B48" s="25">
        <f t="shared" si="4"/>
        <v>9070.0920433447227</v>
      </c>
      <c r="C48" s="26">
        <f t="shared" si="0"/>
        <v>117911.1965634814</v>
      </c>
      <c r="D48" s="26">
        <f t="shared" si="5"/>
        <v>36737.712626289358</v>
      </c>
      <c r="E48" s="27">
        <f t="shared" si="1"/>
        <v>81173.483937192039</v>
      </c>
      <c r="F48" s="23">
        <v>18</v>
      </c>
      <c r="G48" s="27">
        <f t="shared" si="2"/>
        <v>14611.227108694566</v>
      </c>
      <c r="H48" s="27">
        <f t="shared" si="6"/>
        <v>374589.98757821374</v>
      </c>
      <c r="J48" s="23">
        <v>13.5</v>
      </c>
      <c r="K48" s="27">
        <f t="shared" si="3"/>
        <v>15918.011536069989</v>
      </c>
      <c r="L48" s="27">
        <f t="shared" si="7"/>
        <v>500951.91373101412</v>
      </c>
    </row>
    <row r="49" spans="2:12">
      <c r="B49" s="27">
        <f>SUM(B8:B48)</f>
        <v>280409.56159966131</v>
      </c>
      <c r="G49" s="27">
        <f>SUM(G8:G48)</f>
        <v>323854.2195640041</v>
      </c>
      <c r="K49" s="27">
        <f>SUM(K8:K48)</f>
        <v>424482.05433014472</v>
      </c>
    </row>
    <row r="50" spans="2:12">
      <c r="B50" s="25">
        <f>B49/40</f>
        <v>7010.239039991533</v>
      </c>
    </row>
    <row r="52" spans="2:12">
      <c r="G52" s="24" t="s">
        <v>16</v>
      </c>
      <c r="H52" s="27">
        <f>H48*6.8%</f>
        <v>25472.119155318534</v>
      </c>
      <c r="L52" s="27">
        <f>L48*6%</f>
        <v>30057.114823860848</v>
      </c>
    </row>
    <row r="53" spans="2:12">
      <c r="G53" s="24" t="s">
        <v>17</v>
      </c>
      <c r="H53" s="27">
        <f>H52/12</f>
        <v>2122.6765962765444</v>
      </c>
      <c r="L53" s="27">
        <f>L52/12</f>
        <v>2504.7595686550708</v>
      </c>
    </row>
  </sheetData>
  <sheetProtection password="A03A" sheet="1" objects="1" scenarios="1" selectLockedCells="1" selectUnlockedCell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11</vt:lpstr>
      <vt:lpstr>22</vt:lpstr>
    </vt:vector>
  </TitlesOfParts>
  <Company>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Microsoft</dc:creator>
  <cp:lastModifiedBy>Yves-Noël</cp:lastModifiedBy>
  <dcterms:created xsi:type="dcterms:W3CDTF">2016-10-13T16:20:26Z</dcterms:created>
  <dcterms:modified xsi:type="dcterms:W3CDTF">2016-10-31T15:06:49Z</dcterms:modified>
</cp:coreProperties>
</file>